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V:\SM\SM\Välisvahendid\NORRA ja EMP 2014-2021\TAOTLUSVOORUD\KuM\Hindamiskomisjon_KuM\"/>
    </mc:Choice>
  </mc:AlternateContent>
  <xr:revisionPtr revIDLastSave="0" documentId="13_ncr:1_{B2B6F1FD-418B-4623-8C17-A9FBEE775EFB}" xr6:coauthVersionLast="45" xr6:coauthVersionMax="45" xr10:uidLastSave="{00000000-0000-0000-0000-000000000000}"/>
  <bookViews>
    <workbookView xWindow="-110" yWindow="-110" windowWidth="19420" windowHeight="10420" activeTab="1" xr2:uid="{3CAFE0D5-A806-475A-A912-D62E8B37EE28}"/>
  </bookViews>
  <sheets>
    <sheet name="Ranking" sheetId="1" r:id="rId1"/>
    <sheet name="Projects "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3" i="2" l="1"/>
  <c r="E55" i="2"/>
  <c r="L26" i="2"/>
  <c r="J25" i="2"/>
  <c r="L25" i="2"/>
  <c r="L10" i="2"/>
  <c r="E10" i="2"/>
  <c r="E21" i="2"/>
  <c r="L40" i="2"/>
  <c r="E42" i="2"/>
  <c r="E54" i="2"/>
  <c r="C23" i="2" l="1"/>
  <c r="E22" i="2"/>
  <c r="F14" i="1" l="1"/>
  <c r="G10" i="1" l="1"/>
  <c r="G6" i="1"/>
  <c r="G7" i="1"/>
  <c r="G8" i="1"/>
  <c r="G5" i="1"/>
  <c r="F11" i="1"/>
  <c r="F13" i="1" s="1"/>
  <c r="E49" i="2"/>
  <c r="E50" i="2"/>
  <c r="E51" i="2"/>
  <c r="E52" i="2"/>
  <c r="E53" i="2"/>
  <c r="E48" i="2"/>
  <c r="L37" i="2"/>
  <c r="L38" i="2"/>
  <c r="L39" i="2"/>
  <c r="L31" i="2"/>
  <c r="L32" i="2"/>
  <c r="L33" i="2"/>
  <c r="L34" i="2"/>
  <c r="L35" i="2"/>
  <c r="L36" i="2"/>
  <c r="L30" i="2"/>
  <c r="E4" i="2"/>
  <c r="E5" i="2"/>
  <c r="E6" i="2"/>
  <c r="E7" i="2"/>
  <c r="E8" i="2"/>
  <c r="E9" i="2"/>
  <c r="E3" i="2"/>
  <c r="K26" i="2"/>
  <c r="K11" i="2"/>
  <c r="D22" i="2"/>
  <c r="L16" i="2"/>
  <c r="L17" i="2"/>
  <c r="L18" i="2"/>
  <c r="L19" i="2"/>
  <c r="L20" i="2"/>
  <c r="L21" i="2"/>
  <c r="L22" i="2"/>
  <c r="L23" i="2"/>
  <c r="L24" i="2"/>
  <c r="L15" i="2"/>
  <c r="L4" i="2"/>
  <c r="L5" i="2"/>
  <c r="L6" i="2"/>
  <c r="L7" i="2"/>
  <c r="L3" i="2"/>
  <c r="E40" i="2"/>
  <c r="E41" i="2"/>
  <c r="E30" i="2"/>
  <c r="E31" i="2"/>
  <c r="E32" i="2"/>
  <c r="E33" i="2"/>
  <c r="E34" i="2"/>
  <c r="E35" i="2"/>
  <c r="E36" i="2"/>
  <c r="E37" i="2"/>
  <c r="E38" i="2"/>
  <c r="E19" i="2"/>
  <c r="E20" i="2"/>
  <c r="E15" i="2"/>
  <c r="E16" i="2"/>
  <c r="E17" i="2"/>
  <c r="E18" i="2"/>
  <c r="D54" i="2"/>
  <c r="D55" i="2" s="1"/>
  <c r="C54" i="2"/>
  <c r="C56" i="2" s="1"/>
  <c r="J40" i="2"/>
  <c r="K25" i="2"/>
  <c r="D21" i="2"/>
  <c r="K10" i="2"/>
  <c r="D10" i="2"/>
  <c r="K40" i="2"/>
  <c r="J42" i="2"/>
  <c r="D42" i="2"/>
  <c r="D43" i="2" s="1"/>
  <c r="C42" i="2"/>
  <c r="C44" i="2" s="1"/>
  <c r="E39" i="2"/>
  <c r="J22" i="2"/>
  <c r="J18" i="2"/>
  <c r="C15" i="2"/>
  <c r="C21" i="2" s="1"/>
  <c r="J10" i="2"/>
  <c r="J12" i="2" s="1"/>
  <c r="C10" i="2"/>
  <c r="C12" i="2" s="1"/>
  <c r="E13" i="1"/>
  <c r="E11" i="1"/>
  <c r="L41" i="2" l="1"/>
  <c r="E11" i="2"/>
  <c r="L11" i="2"/>
  <c r="J2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tc={C33AE1C7-5181-4161-88B9-386D3294D33E}</author>
  </authors>
  <commentList>
    <comment ref="B40" authorId="0" shapeId="0" xr:uid="{C33AE1C7-5181-4161-88B9-386D3294D33E}">
      <text>
        <t>[Lõimkommentaar]
Teie Exceli versioon võimaldab teil seda lõimkommentaari lugeda, ent kõik sellesse tehtud muudatused eemaldatakse, kui fail avatakse Exceli uuemas versioonis. Lisateavet leiate siit: https://go.microsoft.com/fwlink/?linkid=870924.
Kommentaar:
    30 kuud, juht 1615 eur bruto per kuu ja assistent  848 eur bruto per kuu</t>
      </text>
    </comment>
  </commentList>
</comments>
</file>

<file path=xl/sharedStrings.xml><?xml version="1.0" encoding="utf-8"?>
<sst xmlns="http://schemas.openxmlformats.org/spreadsheetml/2006/main" count="155" uniqueCount="92">
  <si>
    <t>Town</t>
  </si>
  <si>
    <t>Project</t>
  </si>
  <si>
    <t>Applicant</t>
  </si>
  <si>
    <t>Grant applied for (EUR)</t>
  </si>
  <si>
    <t>Lihula</t>
  </si>
  <si>
    <t>Renovation of the spirits barn of the Lihula manor into community handicraft centre and heritage protection information centre  (Linnuse road 1, Lihula city)</t>
  </si>
  <si>
    <t>Lääneranna Municipality</t>
  </si>
  <si>
    <t>Valga</t>
  </si>
  <si>
    <t>Renovation of a historical building (timber) at Kesk str 19, Valga</t>
  </si>
  <si>
    <t>Valga Municipality</t>
  </si>
  <si>
    <t>Kuressaare</t>
  </si>
  <si>
    <t>Renovation of Kuressaare port storehouse (Veski str 9, Kuressaare)</t>
  </si>
  <si>
    <t>Kuressaare Port Storehouse Ltd</t>
  </si>
  <si>
    <t>Holistic lifestyle centre (Tolli str 4, Kuressaare)</t>
  </si>
  <si>
    <t>Holisticum Ltd</t>
  </si>
  <si>
    <t>Paide</t>
  </si>
  <si>
    <t>Development of a community centre for  NGO Paide unit of Information Centre for Sustainable Renovation</t>
  </si>
  <si>
    <t>NGO Paide unit of Information Centre for Sustainable Renovation</t>
  </si>
  <si>
    <t>Võru</t>
  </si>
  <si>
    <t>Development of an historic inn into a guest house and remote workplace (F. R. Kreutzwaldi str 52, Võru)</t>
  </si>
  <si>
    <t>Freinhold House Ltd</t>
  </si>
  <si>
    <t>Haapsalu</t>
  </si>
  <si>
    <t xml:space="preserve">Development of the museum of Mr Evald Okas into a year-round art centre </t>
  </si>
  <si>
    <t>NGO Museum of Mr Evald Okas</t>
  </si>
  <si>
    <t>TOTAL GRANT APPLIED FOR:</t>
  </si>
  <si>
    <t>TOTAL GRANT AVAILABLE:</t>
  </si>
  <si>
    <t>Project design</t>
  </si>
  <si>
    <t xml:space="preserve">Renovation </t>
  </si>
  <si>
    <t>Renovation surveillance</t>
  </si>
  <si>
    <t>Furnishing</t>
  </si>
  <si>
    <t>Communication</t>
  </si>
  <si>
    <t>Expert fees, partnerhip costs</t>
  </si>
  <si>
    <t>Project management</t>
  </si>
  <si>
    <t>TOTAL</t>
  </si>
  <si>
    <t>GRANT</t>
  </si>
  <si>
    <t>%</t>
  </si>
  <si>
    <t>Lääneranna municipality</t>
  </si>
  <si>
    <t xml:space="preserve">Original </t>
  </si>
  <si>
    <t>Change</t>
  </si>
  <si>
    <t>Explanation</t>
  </si>
  <si>
    <t>New</t>
  </si>
  <si>
    <t>Valga municipality</t>
  </si>
  <si>
    <t>Kuressaare Port</t>
  </si>
  <si>
    <t>Heritage surveillance</t>
  </si>
  <si>
    <t>Partnerhip, NOR study trips</t>
  </si>
  <si>
    <t xml:space="preserve">Workshops </t>
  </si>
  <si>
    <t xml:space="preserve">Interior design </t>
  </si>
  <si>
    <t>Kuressaare Holiticum</t>
  </si>
  <si>
    <t>Project design and renovation</t>
  </si>
  <si>
    <t>Renovation</t>
  </si>
  <si>
    <t xml:space="preserve">Communication </t>
  </si>
  <si>
    <t>Indirect costs</t>
  </si>
  <si>
    <t xml:space="preserve">Project management service </t>
  </si>
  <si>
    <t>Interior design research</t>
  </si>
  <si>
    <t>Design, renovation, communication, furnishing etc</t>
  </si>
  <si>
    <t xml:space="preserve">Project management and heritage surveillance </t>
  </si>
  <si>
    <t>Paide SRIK</t>
  </si>
  <si>
    <t xml:space="preserve">Opening event </t>
  </si>
  <si>
    <t>Project design (main)</t>
  </si>
  <si>
    <t>Demolition</t>
  </si>
  <si>
    <t>Eqipment</t>
  </si>
  <si>
    <t xml:space="preserve">Trainings </t>
  </si>
  <si>
    <t>Final event</t>
  </si>
  <si>
    <t>Partner visits</t>
  </si>
  <si>
    <t>Accounting</t>
  </si>
  <si>
    <t>Project manager and assistant</t>
  </si>
  <si>
    <t>should be covered from indirect costs, see p 11.3.1 of the Rules</t>
  </si>
  <si>
    <t>Võru Freinhold</t>
  </si>
  <si>
    <t>Surveillance with heritage</t>
  </si>
  <si>
    <t>Adaption for distance work and cafe</t>
  </si>
  <si>
    <t>Adaption for apartments</t>
  </si>
  <si>
    <t>House web-site</t>
  </si>
  <si>
    <t>Kichen equipment</t>
  </si>
  <si>
    <t>Expert consultation</t>
  </si>
  <si>
    <t>Haapsalu Evald Okas Museum</t>
  </si>
  <si>
    <t xml:space="preserve">Expertise and project design </t>
  </si>
  <si>
    <t xml:space="preserve">Surveillance </t>
  </si>
  <si>
    <t xml:space="preserve">Opening and final event </t>
  </si>
  <si>
    <t>Renovation trainings</t>
  </si>
  <si>
    <t>Publications</t>
  </si>
  <si>
    <t>Selection Committee proposal (EUR)</t>
  </si>
  <si>
    <t>financed through PDP No 8</t>
  </si>
  <si>
    <t>The Board’s concent is free of charge. Kesk 19 is a rather small (1,5 storey) and simple building to design. Budget line seems to be calculated with some reserve.</t>
  </si>
  <si>
    <t>cut unforeseen costs (the construction costs have an extra margin. The construction budget could be slightly more detailed)</t>
  </si>
  <si>
    <t>Deficit:</t>
  </si>
  <si>
    <t>no change</t>
  </si>
  <si>
    <t>decrease 5%; 
a bit over-estimated.</t>
  </si>
  <si>
    <t>26 010 eur is the cost of the second project manager (described as assistant)</t>
  </si>
  <si>
    <t xml:space="preserve">decrease approx. 10% 
Kesk 19 is a rather small and simple building with not many historic details. Budget line seems to be calculated with some reserve. </t>
  </si>
  <si>
    <t>dercease approx. 10%. 
Tolli str 4 is a rather small building that is in an average condition</t>
  </si>
  <si>
    <t>extra line besides the 2 mandatory events and includes some activities that are not necessary to achieve the objectives, results or target indicator values of the project, e.g. publications 4667 eur, advertising 1000 eur, excessive webpage costs 7000 eur. Evaluator’s comment: public notification costs are exaggerated.</t>
  </si>
  <si>
    <t>grant available for  Haapsalu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</si>
</sst>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x14ac:knownFonts="1">
    <font>
      <sz val="11"/>
      <color theme="1"/>
      <name val="Calibri"/>
      <family val="2"/>
      <charset val="186"/>
      <scheme val="minor"/>
    </font>
    <font>
      <sz val="11"/>
      <color theme="1"/>
      <name val="Calibri"/>
      <family val="2"/>
      <charset val="186"/>
      <scheme val="minor"/>
    </font>
    <font>
      <sz val="11"/>
      <color rgb="FFFF0000"/>
      <name val="Calibri"/>
      <family val="2"/>
      <charset val="186"/>
      <scheme val="minor"/>
    </font>
    <font>
      <b/>
      <sz val="11"/>
      <color theme="1"/>
      <name val="Calibri"/>
      <family val="2"/>
      <charset val="186"/>
      <scheme val="minor"/>
    </font>
    <font>
      <sz val="11"/>
      <name val="Calibri"/>
      <family val="2"/>
      <charset val="186"/>
      <scheme val="minor"/>
    </font>
    <font>
      <i/>
      <sz val="11"/>
      <color theme="0" tint="-0.249977111117893"/>
      <name val="Calibri"/>
      <family val="2"/>
      <charset val="186"/>
      <scheme val="minor"/>
    </font>
    <font>
      <b/>
      <sz val="11"/>
      <color rgb="FFFF0000"/>
      <name val="Calibri"/>
      <family val="2"/>
      <charset val="186"/>
      <scheme val="minor"/>
    </font>
    <font>
      <sz val="9"/>
      <color theme="1"/>
      <name val="Calibri"/>
      <family val="2"/>
      <charset val="186"/>
      <scheme val="minor"/>
    </font>
    <font>
      <sz val="9"/>
      <name val="Calibri"/>
      <family val="2"/>
      <charset val="186"/>
      <scheme val="minor"/>
    </font>
    <font>
      <sz val="8"/>
      <name val="Calibri"/>
      <family val="2"/>
      <charset val="186"/>
      <scheme val="minor"/>
    </font>
    <font>
      <b/>
      <sz val="11"/>
      <name val="Calibri"/>
      <family val="2"/>
      <charset val="186"/>
      <scheme val="minor"/>
    </font>
    <font>
      <i/>
      <sz val="9"/>
      <color theme="1"/>
      <name val="Calibri"/>
      <family val="2"/>
      <charset val="186"/>
      <scheme val="minor"/>
    </font>
    <font>
      <sz val="11"/>
      <color rgb="FFFFC000"/>
      <name val="Calibri"/>
      <family val="2"/>
      <charset val="186"/>
      <scheme val="minor"/>
    </font>
  </fonts>
  <fills count="5">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58">
    <xf numFmtId="0" fontId="0" fillId="0" borderId="0" xfId="0"/>
    <xf numFmtId="0" fontId="3" fillId="2" borderId="1" xfId="0" applyFont="1" applyFill="1" applyBorder="1"/>
    <xf numFmtId="0" fontId="3" fillId="2" borderId="1" xfId="0" applyFont="1" applyFill="1" applyBorder="1" applyAlignment="1">
      <alignment wrapText="1"/>
    </xf>
    <xf numFmtId="44" fontId="3" fillId="2" borderId="1" xfId="1" applyFont="1" applyFill="1" applyBorder="1" applyAlignment="1">
      <alignment wrapText="1"/>
    </xf>
    <xf numFmtId="0" fontId="0" fillId="0" borderId="1" xfId="0" applyBorder="1" applyAlignment="1">
      <alignment horizontal="center"/>
    </xf>
    <xf numFmtId="4" fontId="0" fillId="0" borderId="0" xfId="0" applyNumberFormat="1"/>
    <xf numFmtId="0" fontId="0" fillId="0" borderId="0" xfId="0" applyAlignment="1">
      <alignment horizontal="right" wrapText="1"/>
    </xf>
    <xf numFmtId="4" fontId="2" fillId="0" borderId="0" xfId="0" applyNumberFormat="1" applyFont="1"/>
    <xf numFmtId="0" fontId="0" fillId="0" borderId="0" xfId="0" applyAlignment="1">
      <alignment horizontal="right"/>
    </xf>
    <xf numFmtId="10" fontId="0" fillId="0" borderId="0" xfId="0" applyNumberFormat="1"/>
    <xf numFmtId="0" fontId="3" fillId="3" borderId="0" xfId="0" applyFont="1" applyFill="1"/>
    <xf numFmtId="0" fontId="0" fillId="0" borderId="1" xfId="0" applyBorder="1"/>
    <xf numFmtId="3" fontId="0" fillId="0" borderId="1" xfId="0" applyNumberFormat="1" applyBorder="1"/>
    <xf numFmtId="0" fontId="0" fillId="0" borderId="1" xfId="0" applyBorder="1" applyAlignment="1">
      <alignment horizontal="right"/>
    </xf>
    <xf numFmtId="0" fontId="0" fillId="0" borderId="2" xfId="0" applyBorder="1" applyAlignment="1">
      <alignment horizontal="center"/>
    </xf>
    <xf numFmtId="0" fontId="4" fillId="0" borderId="1" xfId="0" applyFont="1" applyBorder="1" applyAlignment="1">
      <alignment wrapText="1"/>
    </xf>
    <xf numFmtId="0" fontId="5" fillId="0" borderId="1" xfId="0" applyFont="1" applyBorder="1"/>
    <xf numFmtId="3" fontId="5" fillId="0" borderId="1" xfId="0" applyNumberFormat="1" applyFont="1" applyBorder="1"/>
    <xf numFmtId="0" fontId="5" fillId="0" borderId="1" xfId="0" applyFont="1" applyFill="1" applyBorder="1"/>
    <xf numFmtId="3" fontId="5" fillId="0" borderId="1" xfId="0" applyNumberFormat="1" applyFont="1" applyFill="1" applyBorder="1"/>
    <xf numFmtId="0" fontId="0" fillId="0" borderId="1" xfId="0" applyFont="1" applyFill="1" applyBorder="1" applyAlignment="1">
      <alignment wrapText="1"/>
    </xf>
    <xf numFmtId="0" fontId="0" fillId="0" borderId="1" xfId="0" quotePrefix="1" applyBorder="1"/>
    <xf numFmtId="4" fontId="0" fillId="0" borderId="1" xfId="0" applyNumberFormat="1" applyBorder="1"/>
    <xf numFmtId="4" fontId="0" fillId="0" borderId="1" xfId="0" quotePrefix="1" applyNumberFormat="1" applyBorder="1"/>
    <xf numFmtId="0" fontId="2" fillId="0" borderId="1" xfId="0" applyFont="1" applyBorder="1"/>
    <xf numFmtId="4" fontId="2" fillId="0" borderId="1" xfId="0" applyNumberFormat="1" applyFont="1" applyBorder="1"/>
    <xf numFmtId="0" fontId="2" fillId="0" borderId="1" xfId="0" applyFont="1" applyBorder="1" applyAlignment="1">
      <alignment wrapText="1"/>
    </xf>
    <xf numFmtId="0" fontId="0" fillId="0" borderId="1" xfId="0" applyBorder="1" applyAlignment="1">
      <alignment wrapText="1"/>
    </xf>
    <xf numFmtId="0" fontId="4" fillId="0" borderId="1" xfId="0" applyFont="1" applyBorder="1"/>
    <xf numFmtId="4" fontId="4" fillId="0" borderId="1" xfId="0" applyNumberFormat="1" applyFont="1" applyBorder="1"/>
    <xf numFmtId="4" fontId="0" fillId="0" borderId="1" xfId="0" applyNumberFormat="1" applyBorder="1" applyAlignment="1">
      <alignment horizontal="right"/>
    </xf>
    <xf numFmtId="4" fontId="2" fillId="0" borderId="1" xfId="0" quotePrefix="1" applyNumberFormat="1" applyFont="1" applyBorder="1"/>
    <xf numFmtId="0" fontId="3" fillId="0" borderId="1" xfId="0" applyFont="1" applyBorder="1"/>
    <xf numFmtId="4" fontId="0" fillId="0" borderId="1" xfId="0" applyNumberFormat="1" applyBorder="1" applyAlignment="1">
      <alignment wrapText="1"/>
    </xf>
    <xf numFmtId="4" fontId="2" fillId="0" borderId="1" xfId="0" applyNumberFormat="1" applyFont="1" applyBorder="1" applyAlignment="1">
      <alignment wrapText="1"/>
    </xf>
    <xf numFmtId="4" fontId="2" fillId="0" borderId="1" xfId="0" applyNumberFormat="1" applyFont="1" applyBorder="1" applyAlignment="1">
      <alignment horizontal="center"/>
    </xf>
    <xf numFmtId="0" fontId="7" fillId="0" borderId="1" xfId="0" applyFont="1" applyBorder="1" applyAlignment="1">
      <alignment wrapText="1"/>
    </xf>
    <xf numFmtId="0" fontId="8" fillId="0" borderId="1" xfId="0" applyFont="1" applyBorder="1" applyAlignment="1">
      <alignment wrapText="1"/>
    </xf>
    <xf numFmtId="4" fontId="6" fillId="0" borderId="1" xfId="0" applyNumberFormat="1" applyFont="1" applyFill="1" applyBorder="1"/>
    <xf numFmtId="4" fontId="6" fillId="0" borderId="1" xfId="0" applyNumberFormat="1" applyFont="1" applyFill="1" applyBorder="1" applyAlignment="1">
      <alignment wrapText="1"/>
    </xf>
    <xf numFmtId="4" fontId="10" fillId="4" borderId="1" xfId="0" applyNumberFormat="1" applyFont="1" applyFill="1" applyBorder="1"/>
    <xf numFmtId="4" fontId="10" fillId="4" borderId="1" xfId="0" applyNumberFormat="1" applyFont="1" applyFill="1" applyBorder="1" applyAlignment="1">
      <alignment wrapText="1"/>
    </xf>
    <xf numFmtId="4" fontId="6" fillId="0" borderId="1" xfId="0" applyNumberFormat="1" applyFont="1" applyBorder="1"/>
    <xf numFmtId="4" fontId="3" fillId="0" borderId="1" xfId="0" applyNumberFormat="1" applyFont="1" applyBorder="1"/>
    <xf numFmtId="0" fontId="3" fillId="0" borderId="1" xfId="0" applyFont="1" applyBorder="1" applyAlignment="1">
      <alignment horizontal="right"/>
    </xf>
    <xf numFmtId="4" fontId="4" fillId="0" borderId="1" xfId="1" applyNumberFormat="1" applyFont="1" applyFill="1" applyBorder="1" applyAlignment="1">
      <alignment wrapText="1"/>
    </xf>
    <xf numFmtId="4" fontId="4" fillId="0" borderId="1" xfId="1" applyNumberFormat="1" applyFont="1" applyFill="1" applyBorder="1"/>
    <xf numFmtId="4" fontId="4" fillId="0" borderId="1" xfId="0" applyNumberFormat="1" applyFont="1" applyBorder="1" applyAlignment="1">
      <alignment horizontal="right"/>
    </xf>
    <xf numFmtId="0" fontId="11" fillId="0" borderId="0" xfId="0" applyFont="1"/>
    <xf numFmtId="4" fontId="11" fillId="0" borderId="0" xfId="0" applyNumberFormat="1" applyFont="1"/>
    <xf numFmtId="9" fontId="8" fillId="0" borderId="1" xfId="0" applyNumberFormat="1" applyFont="1" applyBorder="1" applyAlignment="1">
      <alignment horizontal="left" wrapText="1"/>
    </xf>
    <xf numFmtId="4" fontId="12" fillId="0" borderId="0" xfId="0" applyNumberFormat="1" applyFont="1"/>
    <xf numFmtId="0" fontId="12" fillId="0" borderId="1" xfId="0" applyFont="1" applyBorder="1" applyAlignment="1">
      <alignment horizontal="center"/>
    </xf>
    <xf numFmtId="0" fontId="12" fillId="0" borderId="1" xfId="0" applyFont="1" applyBorder="1"/>
    <xf numFmtId="0" fontId="12" fillId="0" borderId="1" xfId="0" applyFont="1" applyBorder="1" applyAlignment="1">
      <alignment wrapText="1"/>
    </xf>
    <xf numFmtId="4" fontId="12" fillId="0" borderId="1" xfId="1" applyNumberFormat="1" applyFont="1" applyFill="1" applyBorder="1" applyAlignment="1">
      <alignment wrapText="1"/>
    </xf>
    <xf numFmtId="4" fontId="12" fillId="0" borderId="1" xfId="0" applyNumberFormat="1" applyFont="1" applyBorder="1"/>
    <xf numFmtId="0" fontId="12" fillId="0" borderId="0" xfId="0" applyFont="1" applyAlignment="1">
      <alignment horizontal="right"/>
    </xf>
  </cellXfs>
  <cellStyles count="2">
    <cellStyle name="Normaallaad" xfId="0" builtinId="0"/>
    <cellStyle name="Valu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Ülar Vaadumäe" id="{D96D1F01-7D2F-4032-B54A-9A6581B55DFF}" userId="S::Ular.Vaadumae@sm.ee::f598d354-5a72-40f7-8bd3-c3682569da8e"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40" dT="2021-03-26T15:00:42.25" personId="{D96D1F01-7D2F-4032-B54A-9A6581B55DFF}" id="{C33AE1C7-5181-4161-88B9-386D3294D33E}">
    <text>30 kuud, juht 1615 eur bruto per kuu ja assistent  848 eur bruto per kuu</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9506D-42B5-4484-82A0-0A2186D53D84}">
  <dimension ref="A3:G14"/>
  <sheetViews>
    <sheetView topLeftCell="A5" workbookViewId="0">
      <selection activeCell="F8" sqref="F8"/>
    </sheetView>
  </sheetViews>
  <sheetFormatPr defaultRowHeight="14.5" x14ac:dyDescent="0.35"/>
  <cols>
    <col min="1" max="1" width="4" customWidth="1"/>
    <col min="2" max="2" width="10" bestFit="1" customWidth="1"/>
    <col min="3" max="3" width="68.453125" hidden="1" customWidth="1"/>
    <col min="4" max="4" width="27.54296875" customWidth="1"/>
    <col min="5" max="5" width="17" customWidth="1"/>
    <col min="6" max="6" width="18.54296875" customWidth="1"/>
    <col min="7" max="7" width="10.81640625" customWidth="1"/>
  </cols>
  <sheetData>
    <row r="3" spans="1:7" ht="43.5" x14ac:dyDescent="0.35">
      <c r="B3" s="1" t="s">
        <v>0</v>
      </c>
      <c r="C3" s="2" t="s">
        <v>1</v>
      </c>
      <c r="D3" s="2" t="s">
        <v>2</v>
      </c>
      <c r="E3" s="3" t="s">
        <v>3</v>
      </c>
      <c r="F3" s="3" t="s">
        <v>80</v>
      </c>
    </row>
    <row r="4" spans="1:7" ht="29" x14ac:dyDescent="0.35">
      <c r="A4" s="4">
        <v>1</v>
      </c>
      <c r="B4" s="28" t="s">
        <v>4</v>
      </c>
      <c r="C4" s="15" t="s">
        <v>5</v>
      </c>
      <c r="D4" s="15" t="s">
        <v>6</v>
      </c>
      <c r="E4" s="45">
        <v>500000</v>
      </c>
      <c r="F4" s="45">
        <v>500000</v>
      </c>
      <c r="G4" s="48" t="s">
        <v>85</v>
      </c>
    </row>
    <row r="5" spans="1:7" x14ac:dyDescent="0.35">
      <c r="A5" s="4">
        <v>2</v>
      </c>
      <c r="B5" s="28" t="s">
        <v>7</v>
      </c>
      <c r="C5" s="15" t="s">
        <v>8</v>
      </c>
      <c r="D5" s="15" t="s">
        <v>9</v>
      </c>
      <c r="E5" s="46">
        <v>399984</v>
      </c>
      <c r="F5" s="29">
        <v>359009.6</v>
      </c>
      <c r="G5" s="49">
        <f>E5-F5</f>
        <v>40974.400000000023</v>
      </c>
    </row>
    <row r="6" spans="1:7" x14ac:dyDescent="0.35">
      <c r="A6" s="4">
        <v>3</v>
      </c>
      <c r="B6" s="28" t="s">
        <v>10</v>
      </c>
      <c r="C6" s="15" t="s">
        <v>11</v>
      </c>
      <c r="D6" s="15" t="s">
        <v>12</v>
      </c>
      <c r="E6" s="45">
        <v>500000</v>
      </c>
      <c r="F6" s="29">
        <v>494489.96</v>
      </c>
      <c r="G6" s="49">
        <f t="shared" ref="G6:G8" si="0">E6-F6</f>
        <v>5510.039999999979</v>
      </c>
    </row>
    <row r="7" spans="1:7" x14ac:dyDescent="0.35">
      <c r="A7" s="4">
        <v>4</v>
      </c>
      <c r="B7" s="28" t="s">
        <v>10</v>
      </c>
      <c r="C7" s="15" t="s">
        <v>13</v>
      </c>
      <c r="D7" s="15" t="s">
        <v>14</v>
      </c>
      <c r="E7" s="45">
        <v>500000</v>
      </c>
      <c r="F7" s="29">
        <v>458264.18</v>
      </c>
      <c r="G7" s="49">
        <f t="shared" si="0"/>
        <v>41735.820000000007</v>
      </c>
    </row>
    <row r="8" spans="1:7" ht="43.5" x14ac:dyDescent="0.35">
      <c r="A8" s="4">
        <v>5</v>
      </c>
      <c r="B8" s="28" t="s">
        <v>15</v>
      </c>
      <c r="C8" s="15" t="s">
        <v>16</v>
      </c>
      <c r="D8" s="15" t="s">
        <v>17</v>
      </c>
      <c r="E8" s="29">
        <v>399768</v>
      </c>
      <c r="F8" s="29">
        <v>338328.4</v>
      </c>
      <c r="G8" s="49">
        <f t="shared" si="0"/>
        <v>61439.599999999977</v>
      </c>
    </row>
    <row r="9" spans="1:7" ht="29" x14ac:dyDescent="0.35">
      <c r="A9" s="4">
        <v>6</v>
      </c>
      <c r="B9" s="28" t="s">
        <v>18</v>
      </c>
      <c r="C9" s="15" t="s">
        <v>19</v>
      </c>
      <c r="D9" s="15" t="s">
        <v>20</v>
      </c>
      <c r="E9" s="29">
        <v>354383.77</v>
      </c>
      <c r="F9" s="29">
        <v>354383.77</v>
      </c>
      <c r="G9" s="48" t="s">
        <v>85</v>
      </c>
    </row>
    <row r="10" spans="1:7" x14ac:dyDescent="0.35">
      <c r="A10" s="52">
        <v>7</v>
      </c>
      <c r="B10" s="53" t="s">
        <v>21</v>
      </c>
      <c r="C10" s="54" t="s">
        <v>22</v>
      </c>
      <c r="D10" s="54" t="s">
        <v>23</v>
      </c>
      <c r="E10" s="55">
        <v>500000</v>
      </c>
      <c r="F10" s="56">
        <v>455408.76</v>
      </c>
      <c r="G10" s="49">
        <f>E10-F10</f>
        <v>44591.239999999991</v>
      </c>
    </row>
    <row r="11" spans="1:7" x14ac:dyDescent="0.35">
      <c r="D11" s="6" t="s">
        <v>24</v>
      </c>
      <c r="E11" s="5">
        <f>SUM(E4:E10)</f>
        <v>3154135.77</v>
      </c>
      <c r="F11" s="5">
        <f>SUM(F4:F10)</f>
        <v>2959884.67</v>
      </c>
    </row>
    <row r="12" spans="1:7" x14ac:dyDescent="0.35">
      <c r="D12" s="6" t="s">
        <v>25</v>
      </c>
      <c r="E12" s="5">
        <v>2859647</v>
      </c>
      <c r="F12" s="5">
        <v>2859647</v>
      </c>
    </row>
    <row r="13" spans="1:7" x14ac:dyDescent="0.35">
      <c r="D13" s="8" t="s">
        <v>84</v>
      </c>
      <c r="E13" s="7">
        <f>E12-E11</f>
        <v>-294488.77</v>
      </c>
      <c r="F13" s="7">
        <f>F12-F11</f>
        <v>-100237.66999999993</v>
      </c>
      <c r="G13" s="7"/>
    </row>
    <row r="14" spans="1:7" x14ac:dyDescent="0.35">
      <c r="E14" s="57" t="s">
        <v>91</v>
      </c>
      <c r="F14" s="51">
        <f>F10+F13</f>
        <v>355171.09000000008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EEB23-CA4C-4683-98C8-10ADF5AB2B9F}">
  <dimension ref="A2:M56"/>
  <sheetViews>
    <sheetView tabSelected="1" topLeftCell="A6" zoomScaleNormal="100" workbookViewId="0">
      <selection activeCell="H37" sqref="H37"/>
    </sheetView>
  </sheetViews>
  <sheetFormatPr defaultRowHeight="14.5" x14ac:dyDescent="0.35"/>
  <cols>
    <col min="1" max="1" width="4.453125" customWidth="1"/>
    <col min="2" max="2" width="26.1796875" customWidth="1"/>
    <col min="3" max="3" width="9.7265625" bestFit="1" customWidth="1"/>
    <col min="4" max="4" width="10.7265625" customWidth="1"/>
    <col min="5" max="5" width="10.54296875" customWidth="1"/>
    <col min="6" max="6" width="23.453125" customWidth="1"/>
    <col min="7" max="7" width="6.7265625" customWidth="1"/>
    <col min="8" max="8" width="6.26953125" customWidth="1"/>
    <col min="9" max="9" width="33.1796875" customWidth="1"/>
    <col min="10" max="10" width="14.453125" customWidth="1"/>
    <col min="11" max="11" width="9.7265625" customWidth="1"/>
    <col min="12" max="12" width="9.81640625" customWidth="1"/>
    <col min="13" max="13" width="26.54296875" customWidth="1"/>
  </cols>
  <sheetData>
    <row r="2" spans="1:13" x14ac:dyDescent="0.35">
      <c r="B2" s="10" t="s">
        <v>36</v>
      </c>
      <c r="C2" s="4" t="s">
        <v>37</v>
      </c>
      <c r="D2" s="4" t="s">
        <v>38</v>
      </c>
      <c r="E2" s="4" t="s">
        <v>40</v>
      </c>
      <c r="F2" s="4" t="s">
        <v>39</v>
      </c>
      <c r="I2" s="10" t="s">
        <v>41</v>
      </c>
      <c r="J2" s="4" t="s">
        <v>37</v>
      </c>
      <c r="K2" s="4" t="s">
        <v>38</v>
      </c>
      <c r="L2" s="4" t="s">
        <v>40</v>
      </c>
      <c r="M2" s="4" t="s">
        <v>39</v>
      </c>
    </row>
    <row r="3" spans="1:13" ht="60.5" x14ac:dyDescent="0.35">
      <c r="A3" s="11">
        <v>1</v>
      </c>
      <c r="B3" s="11" t="s">
        <v>26</v>
      </c>
      <c r="C3" s="22">
        <v>10000</v>
      </c>
      <c r="D3" s="11"/>
      <c r="E3" s="22">
        <f>C3+D3</f>
        <v>10000</v>
      </c>
      <c r="F3" s="27"/>
      <c r="H3" s="11">
        <v>1</v>
      </c>
      <c r="I3" s="11" t="s">
        <v>26</v>
      </c>
      <c r="J3" s="22">
        <v>20000</v>
      </c>
      <c r="K3" s="34">
        <v>-5000</v>
      </c>
      <c r="L3" s="34">
        <f>J3+K3</f>
        <v>15000</v>
      </c>
      <c r="M3" s="36" t="s">
        <v>82</v>
      </c>
    </row>
    <row r="4" spans="1:13" ht="60.5" x14ac:dyDescent="0.35">
      <c r="A4" s="11">
        <v>2</v>
      </c>
      <c r="B4" s="11" t="s">
        <v>27</v>
      </c>
      <c r="C4" s="22">
        <v>530000</v>
      </c>
      <c r="D4" s="11"/>
      <c r="E4" s="22">
        <f t="shared" ref="E4:E9" si="0">C4+D4</f>
        <v>530000</v>
      </c>
      <c r="F4" s="27"/>
      <c r="H4" s="11">
        <v>2</v>
      </c>
      <c r="I4" s="11" t="s">
        <v>27</v>
      </c>
      <c r="J4" s="22">
        <v>462180</v>
      </c>
      <c r="K4" s="34">
        <v>-46218</v>
      </c>
      <c r="L4" s="34">
        <f t="shared" ref="L4:L7" si="1">J4+K4</f>
        <v>415962</v>
      </c>
      <c r="M4" s="36" t="s">
        <v>88</v>
      </c>
    </row>
    <row r="5" spans="1:13" x14ac:dyDescent="0.35">
      <c r="A5" s="11">
        <v>3</v>
      </c>
      <c r="B5" s="11" t="s">
        <v>28</v>
      </c>
      <c r="C5" s="22">
        <v>10000</v>
      </c>
      <c r="D5" s="11"/>
      <c r="E5" s="22">
        <f t="shared" si="0"/>
        <v>10000</v>
      </c>
      <c r="F5" s="27"/>
      <c r="H5" s="11">
        <v>3</v>
      </c>
      <c r="I5" s="11" t="s">
        <v>28</v>
      </c>
      <c r="J5" s="22">
        <v>7000</v>
      </c>
      <c r="K5" s="33"/>
      <c r="L5" s="33">
        <f t="shared" si="1"/>
        <v>7000</v>
      </c>
      <c r="M5" s="27"/>
    </row>
    <row r="6" spans="1:13" x14ac:dyDescent="0.35">
      <c r="A6" s="11">
        <v>4</v>
      </c>
      <c r="B6" s="11" t="s">
        <v>29</v>
      </c>
      <c r="C6" s="22">
        <v>50000</v>
      </c>
      <c r="D6" s="11"/>
      <c r="E6" s="22">
        <f t="shared" si="0"/>
        <v>50000</v>
      </c>
      <c r="F6" s="27"/>
      <c r="H6" s="11">
        <v>4</v>
      </c>
      <c r="I6" s="11" t="s">
        <v>30</v>
      </c>
      <c r="J6" s="22">
        <v>2800</v>
      </c>
      <c r="K6" s="33"/>
      <c r="L6" s="33">
        <f t="shared" si="1"/>
        <v>2800</v>
      </c>
      <c r="M6" s="27"/>
    </row>
    <row r="7" spans="1:13" x14ac:dyDescent="0.35">
      <c r="A7" s="11">
        <v>5</v>
      </c>
      <c r="B7" s="11" t="s">
        <v>30</v>
      </c>
      <c r="C7" s="22">
        <v>2000</v>
      </c>
      <c r="D7" s="11"/>
      <c r="E7" s="22">
        <f t="shared" si="0"/>
        <v>2000</v>
      </c>
      <c r="F7" s="27"/>
      <c r="H7" s="11">
        <v>5</v>
      </c>
      <c r="I7" s="11" t="s">
        <v>44</v>
      </c>
      <c r="J7" s="22">
        <v>8000</v>
      </c>
      <c r="K7" s="33"/>
      <c r="L7" s="33">
        <f t="shared" si="1"/>
        <v>8000</v>
      </c>
      <c r="M7" s="27"/>
    </row>
    <row r="8" spans="1:13" x14ac:dyDescent="0.35">
      <c r="A8" s="11">
        <v>6</v>
      </c>
      <c r="B8" s="11" t="s">
        <v>31</v>
      </c>
      <c r="C8" s="22">
        <v>23000</v>
      </c>
      <c r="D8" s="11"/>
      <c r="E8" s="22">
        <f t="shared" si="0"/>
        <v>23000</v>
      </c>
      <c r="F8" s="27"/>
      <c r="H8" s="11"/>
      <c r="I8" s="11"/>
      <c r="J8" s="22"/>
      <c r="K8" s="33"/>
      <c r="L8" s="33"/>
      <c r="M8" s="27"/>
    </row>
    <row r="9" spans="1:13" x14ac:dyDescent="0.35">
      <c r="A9" s="11"/>
      <c r="B9" s="11" t="s">
        <v>32</v>
      </c>
      <c r="C9" s="22">
        <v>0</v>
      </c>
      <c r="D9" s="11"/>
      <c r="E9" s="22">
        <f t="shared" si="0"/>
        <v>0</v>
      </c>
      <c r="F9" s="27"/>
      <c r="H9" s="11"/>
      <c r="I9" s="11"/>
      <c r="J9" s="22"/>
      <c r="K9" s="33"/>
      <c r="L9" s="33"/>
      <c r="M9" s="27"/>
    </row>
    <row r="10" spans="1:13" x14ac:dyDescent="0.35">
      <c r="A10" s="11"/>
      <c r="B10" s="13" t="s">
        <v>33</v>
      </c>
      <c r="C10" s="22">
        <f>SUM(C3:C9)</f>
        <v>625000</v>
      </c>
      <c r="D10" s="12">
        <f t="shared" ref="D10:E10" si="2">SUM(D3:D9)</f>
        <v>0</v>
      </c>
      <c r="E10" s="22">
        <f>SUM(E3:E9)</f>
        <v>625000</v>
      </c>
      <c r="F10" s="27"/>
      <c r="H10" s="11"/>
      <c r="I10" s="13" t="s">
        <v>33</v>
      </c>
      <c r="J10" s="22">
        <f>SUM(J3:J9)</f>
        <v>499980</v>
      </c>
      <c r="K10" s="33">
        <f t="shared" ref="K10:L10" si="3">SUM(K3:K9)</f>
        <v>-51218</v>
      </c>
      <c r="L10" s="33">
        <f>SUM(L3:L9)</f>
        <v>448762</v>
      </c>
      <c r="M10" s="27"/>
    </row>
    <row r="11" spans="1:13" x14ac:dyDescent="0.35">
      <c r="A11" s="11"/>
      <c r="B11" s="44" t="s">
        <v>34</v>
      </c>
      <c r="C11" s="43">
        <v>500000</v>
      </c>
      <c r="D11" s="32"/>
      <c r="E11" s="42">
        <f>E10*C12</f>
        <v>500000</v>
      </c>
      <c r="F11" s="11"/>
      <c r="H11" s="11"/>
      <c r="I11" s="44" t="s">
        <v>34</v>
      </c>
      <c r="J11" s="43">
        <v>399984</v>
      </c>
      <c r="K11" s="41">
        <f>K10*J12</f>
        <v>-40974.400000000001</v>
      </c>
      <c r="L11" s="39">
        <f>L10*J12</f>
        <v>359009.60000000003</v>
      </c>
      <c r="M11" s="11"/>
    </row>
    <row r="12" spans="1:13" x14ac:dyDescent="0.35">
      <c r="B12" s="8" t="s">
        <v>35</v>
      </c>
      <c r="C12" s="9">
        <f>C11/C10</f>
        <v>0.8</v>
      </c>
      <c r="I12" s="8" t="s">
        <v>35</v>
      </c>
      <c r="J12" s="9">
        <f>J11/J10</f>
        <v>0.8</v>
      </c>
    </row>
    <row r="14" spans="1:13" x14ac:dyDescent="0.35">
      <c r="B14" s="10" t="s">
        <v>42</v>
      </c>
      <c r="C14" s="4" t="s">
        <v>37</v>
      </c>
      <c r="D14" s="4" t="s">
        <v>38</v>
      </c>
      <c r="E14" s="4" t="s">
        <v>40</v>
      </c>
      <c r="F14" s="4" t="s">
        <v>39</v>
      </c>
      <c r="I14" s="10" t="s">
        <v>47</v>
      </c>
      <c r="J14" s="14" t="s">
        <v>37</v>
      </c>
      <c r="K14" s="14" t="s">
        <v>38</v>
      </c>
      <c r="L14" s="14" t="s">
        <v>40</v>
      </c>
      <c r="M14" s="14" t="s">
        <v>39</v>
      </c>
    </row>
    <row r="15" spans="1:13" ht="36.5" x14ac:dyDescent="0.35">
      <c r="A15" s="11">
        <v>1</v>
      </c>
      <c r="B15" s="11" t="s">
        <v>48</v>
      </c>
      <c r="C15" s="22">
        <f>713948-C16-C17-C18-C19</f>
        <v>684788</v>
      </c>
      <c r="D15" s="22"/>
      <c r="E15" s="29">
        <f t="shared" ref="E15:E20" si="4">C15+D15</f>
        <v>684788</v>
      </c>
      <c r="F15" s="27"/>
      <c r="H15" s="11">
        <v>1</v>
      </c>
      <c r="I15" s="20" t="s">
        <v>54</v>
      </c>
      <c r="J15" s="30">
        <v>657603</v>
      </c>
      <c r="K15" s="35">
        <v>-58314</v>
      </c>
      <c r="L15" s="47">
        <f>J15+K15</f>
        <v>599289</v>
      </c>
      <c r="M15" s="50" t="s">
        <v>89</v>
      </c>
    </row>
    <row r="16" spans="1:13" x14ac:dyDescent="0.35">
      <c r="A16" s="11">
        <v>2</v>
      </c>
      <c r="B16" s="11" t="s">
        <v>46</v>
      </c>
      <c r="C16" s="22">
        <v>14400</v>
      </c>
      <c r="D16" s="22"/>
      <c r="E16" s="29">
        <f t="shared" si="4"/>
        <v>14400</v>
      </c>
      <c r="F16" s="27"/>
      <c r="H16" s="11"/>
      <c r="I16" s="16" t="s">
        <v>26</v>
      </c>
      <c r="J16" s="17">
        <v>7400</v>
      </c>
      <c r="K16" s="22"/>
      <c r="L16" s="30">
        <f t="shared" ref="L16:L24" si="5">J16+K16</f>
        <v>7400</v>
      </c>
      <c r="M16" s="27"/>
    </row>
    <row r="17" spans="1:13" x14ac:dyDescent="0.35">
      <c r="A17" s="11">
        <v>3</v>
      </c>
      <c r="B17" s="11" t="s">
        <v>30</v>
      </c>
      <c r="C17" s="22">
        <v>2160</v>
      </c>
      <c r="D17" s="22"/>
      <c r="E17" s="29">
        <f t="shared" si="4"/>
        <v>2160</v>
      </c>
      <c r="F17" s="27"/>
      <c r="H17" s="11"/>
      <c r="I17" s="16" t="s">
        <v>49</v>
      </c>
      <c r="J17" s="17">
        <v>583138</v>
      </c>
      <c r="K17" s="22"/>
      <c r="L17" s="30">
        <f t="shared" si="5"/>
        <v>583138</v>
      </c>
      <c r="M17" s="27"/>
    </row>
    <row r="18" spans="1:13" x14ac:dyDescent="0.35">
      <c r="A18" s="24">
        <v>4</v>
      </c>
      <c r="B18" s="24" t="s">
        <v>45</v>
      </c>
      <c r="C18" s="25">
        <v>8000</v>
      </c>
      <c r="D18" s="25">
        <v>-8000</v>
      </c>
      <c r="E18" s="29">
        <f>C18+D18</f>
        <v>0</v>
      </c>
      <c r="F18" s="37" t="s">
        <v>81</v>
      </c>
      <c r="H18" s="11"/>
      <c r="I18" s="16" t="s">
        <v>28</v>
      </c>
      <c r="J18" s="17">
        <f>15*600</f>
        <v>9000</v>
      </c>
      <c r="K18" s="22"/>
      <c r="L18" s="30">
        <f t="shared" si="5"/>
        <v>9000</v>
      </c>
      <c r="M18" s="27"/>
    </row>
    <row r="19" spans="1:13" x14ac:dyDescent="0.35">
      <c r="A19" s="11">
        <v>5</v>
      </c>
      <c r="B19" s="11" t="s">
        <v>32</v>
      </c>
      <c r="C19" s="22">
        <v>4600</v>
      </c>
      <c r="D19" s="22"/>
      <c r="E19" s="29">
        <f t="shared" si="4"/>
        <v>4600</v>
      </c>
      <c r="F19" s="27"/>
      <c r="H19" s="11"/>
      <c r="I19" s="18" t="s">
        <v>53</v>
      </c>
      <c r="J19" s="19">
        <v>4650</v>
      </c>
      <c r="K19" s="22"/>
      <c r="L19" s="30">
        <f t="shared" si="5"/>
        <v>4650</v>
      </c>
      <c r="M19" s="27"/>
    </row>
    <row r="20" spans="1:13" x14ac:dyDescent="0.35">
      <c r="A20" s="11">
        <v>6</v>
      </c>
      <c r="B20" s="11" t="s">
        <v>43</v>
      </c>
      <c r="C20" s="22">
        <v>12000</v>
      </c>
      <c r="D20" s="22"/>
      <c r="E20" s="29">
        <f t="shared" si="4"/>
        <v>12000</v>
      </c>
      <c r="F20" s="27"/>
      <c r="H20" s="11"/>
      <c r="I20" s="18" t="s">
        <v>29</v>
      </c>
      <c r="J20" s="19">
        <v>58415</v>
      </c>
      <c r="K20" s="22"/>
      <c r="L20" s="30">
        <f t="shared" si="5"/>
        <v>58415</v>
      </c>
      <c r="M20" s="27"/>
    </row>
    <row r="21" spans="1:13" x14ac:dyDescent="0.35">
      <c r="A21" s="11"/>
      <c r="B21" s="13" t="s">
        <v>33</v>
      </c>
      <c r="C21" s="22">
        <f>SUM(C15:C20)</f>
        <v>725948</v>
      </c>
      <c r="D21" s="22">
        <f t="shared" ref="D21:E21" si="6">SUM(D15:D20)</f>
        <v>-8000</v>
      </c>
      <c r="E21" s="22">
        <f>SUM(E15:E20)</f>
        <v>717948</v>
      </c>
      <c r="F21" s="27"/>
      <c r="H21" s="11"/>
      <c r="I21" s="16" t="s">
        <v>50</v>
      </c>
      <c r="J21" s="17">
        <v>3000</v>
      </c>
      <c r="K21" s="22"/>
      <c r="L21" s="30">
        <f t="shared" si="5"/>
        <v>3000</v>
      </c>
      <c r="M21" s="27"/>
    </row>
    <row r="22" spans="1:13" ht="29" x14ac:dyDescent="0.35">
      <c r="A22" s="11"/>
      <c r="B22" s="44" t="s">
        <v>34</v>
      </c>
      <c r="C22" s="43">
        <v>500000</v>
      </c>
      <c r="D22" s="40">
        <f>D21*C23</f>
        <v>-5510.0365315422041</v>
      </c>
      <c r="E22" s="38">
        <f>E21*C23</f>
        <v>494489.9634684578</v>
      </c>
      <c r="F22" s="11"/>
      <c r="H22" s="11">
        <v>2</v>
      </c>
      <c r="I22" s="15" t="s">
        <v>55</v>
      </c>
      <c r="J22" s="29">
        <f>14785 +13046</f>
        <v>27831</v>
      </c>
      <c r="K22" s="22"/>
      <c r="L22" s="30">
        <f t="shared" si="5"/>
        <v>27831</v>
      </c>
      <c r="M22" s="27"/>
    </row>
    <row r="23" spans="1:13" x14ac:dyDescent="0.35">
      <c r="B23" s="8" t="s">
        <v>35</v>
      </c>
      <c r="C23" s="9">
        <f>C22/C21</f>
        <v>0.68875456644277555</v>
      </c>
      <c r="H23" s="11">
        <v>3</v>
      </c>
      <c r="I23" s="11" t="s">
        <v>52</v>
      </c>
      <c r="J23" s="22">
        <v>9000</v>
      </c>
      <c r="K23" s="22"/>
      <c r="L23" s="30">
        <f t="shared" si="5"/>
        <v>9000</v>
      </c>
      <c r="M23" s="27"/>
    </row>
    <row r="24" spans="1:13" x14ac:dyDescent="0.35">
      <c r="H24" s="11">
        <v>4</v>
      </c>
      <c r="I24" s="11" t="s">
        <v>51</v>
      </c>
      <c r="J24" s="22">
        <v>4174.5600000000004</v>
      </c>
      <c r="K24" s="22"/>
      <c r="L24" s="30">
        <f t="shared" si="5"/>
        <v>4174.5600000000004</v>
      </c>
      <c r="M24" s="11"/>
    </row>
    <row r="25" spans="1:13" x14ac:dyDescent="0.35">
      <c r="H25" s="11"/>
      <c r="I25" s="13" t="s">
        <v>33</v>
      </c>
      <c r="J25" s="22">
        <f>J15+J22+J23+J24</f>
        <v>698608.56</v>
      </c>
      <c r="K25" s="22">
        <f t="shared" ref="K25:L25" si="7">K15+K22+K23+K24</f>
        <v>-58314</v>
      </c>
      <c r="L25" s="30">
        <f>L15+L22+L23+L24</f>
        <v>640294.56000000006</v>
      </c>
      <c r="M25" s="11"/>
    </row>
    <row r="26" spans="1:13" x14ac:dyDescent="0.35">
      <c r="H26" s="11"/>
      <c r="I26" s="44" t="s">
        <v>34</v>
      </c>
      <c r="J26" s="43">
        <v>500000</v>
      </c>
      <c r="K26" s="40">
        <f>K25*J27</f>
        <v>-41735.81841024106</v>
      </c>
      <c r="L26" s="38">
        <f>L25*J27</f>
        <v>458264.1815897589</v>
      </c>
      <c r="M26" s="11"/>
    </row>
    <row r="27" spans="1:13" x14ac:dyDescent="0.35">
      <c r="I27" s="8" t="s">
        <v>35</v>
      </c>
      <c r="J27" s="9">
        <f>J26/J25</f>
        <v>0.71570837895258532</v>
      </c>
    </row>
    <row r="29" spans="1:13" x14ac:dyDescent="0.35">
      <c r="B29" s="10" t="s">
        <v>56</v>
      </c>
      <c r="C29" s="4" t="s">
        <v>37</v>
      </c>
      <c r="D29" s="4" t="s">
        <v>38</v>
      </c>
      <c r="E29" s="4" t="s">
        <v>40</v>
      </c>
      <c r="F29" s="4" t="s">
        <v>39</v>
      </c>
      <c r="I29" s="10" t="s">
        <v>67</v>
      </c>
      <c r="J29" s="4" t="s">
        <v>37</v>
      </c>
      <c r="K29" s="4" t="s">
        <v>38</v>
      </c>
      <c r="L29" s="4" t="s">
        <v>40</v>
      </c>
      <c r="M29" s="4" t="s">
        <v>39</v>
      </c>
    </row>
    <row r="30" spans="1:13" x14ac:dyDescent="0.35">
      <c r="A30" s="11">
        <v>1</v>
      </c>
      <c r="B30" s="21" t="s">
        <v>57</v>
      </c>
      <c r="C30" s="22">
        <v>1500</v>
      </c>
      <c r="D30" s="22"/>
      <c r="E30" s="29">
        <f t="shared" ref="E30:E38" si="8">C30+D30</f>
        <v>1500</v>
      </c>
      <c r="F30" s="27"/>
      <c r="H30" s="11">
        <v>1</v>
      </c>
      <c r="I30" s="21" t="s">
        <v>49</v>
      </c>
      <c r="J30" s="22">
        <v>392154</v>
      </c>
      <c r="K30" s="22"/>
      <c r="L30" s="22">
        <f>J30+K30</f>
        <v>392154</v>
      </c>
      <c r="M30" s="27"/>
    </row>
    <row r="31" spans="1:13" x14ac:dyDescent="0.35">
      <c r="A31" s="11">
        <v>2</v>
      </c>
      <c r="B31" s="11" t="s">
        <v>58</v>
      </c>
      <c r="C31" s="22">
        <v>23000</v>
      </c>
      <c r="D31" s="25">
        <v>-8000</v>
      </c>
      <c r="E31" s="29">
        <f t="shared" si="8"/>
        <v>15000</v>
      </c>
      <c r="F31" s="27"/>
      <c r="H31" s="11">
        <v>2</v>
      </c>
      <c r="I31" s="11" t="s">
        <v>58</v>
      </c>
      <c r="J31" s="22">
        <v>15517</v>
      </c>
      <c r="K31" s="22"/>
      <c r="L31" s="22">
        <f t="shared" ref="L31:L39" si="9">J31+K31</f>
        <v>15517</v>
      </c>
      <c r="M31" s="27"/>
    </row>
    <row r="32" spans="1:13" x14ac:dyDescent="0.35">
      <c r="A32" s="11">
        <v>3</v>
      </c>
      <c r="B32" s="11" t="s">
        <v>59</v>
      </c>
      <c r="C32" s="22">
        <v>6892</v>
      </c>
      <c r="D32" s="22"/>
      <c r="E32" s="29">
        <f t="shared" si="8"/>
        <v>6892</v>
      </c>
      <c r="F32" s="27"/>
      <c r="H32" s="11">
        <v>3</v>
      </c>
      <c r="I32" s="11" t="s">
        <v>68</v>
      </c>
      <c r="J32" s="22">
        <v>7200</v>
      </c>
      <c r="K32" s="22"/>
      <c r="L32" s="22">
        <f t="shared" si="9"/>
        <v>7200</v>
      </c>
      <c r="M32" s="27"/>
    </row>
    <row r="33" spans="1:13" x14ac:dyDescent="0.35">
      <c r="A33" s="11">
        <v>4</v>
      </c>
      <c r="B33" s="11" t="s">
        <v>60</v>
      </c>
      <c r="C33" s="22">
        <v>8333</v>
      </c>
      <c r="D33" s="22"/>
      <c r="E33" s="29">
        <f t="shared" si="8"/>
        <v>8333</v>
      </c>
      <c r="F33" s="27"/>
      <c r="H33" s="11">
        <v>4</v>
      </c>
      <c r="I33" s="11" t="s">
        <v>32</v>
      </c>
      <c r="J33" s="22">
        <v>7500</v>
      </c>
      <c r="K33" s="22"/>
      <c r="L33" s="22">
        <f t="shared" si="9"/>
        <v>7500</v>
      </c>
      <c r="M33" s="27"/>
    </row>
    <row r="34" spans="1:13" ht="24.5" x14ac:dyDescent="0.35">
      <c r="A34" s="11">
        <v>5</v>
      </c>
      <c r="B34" s="11" t="s">
        <v>49</v>
      </c>
      <c r="C34" s="23">
        <v>317618.5</v>
      </c>
      <c r="D34" s="25">
        <v>-15880</v>
      </c>
      <c r="E34" s="29">
        <f t="shared" si="8"/>
        <v>301738.5</v>
      </c>
      <c r="F34" s="36" t="s">
        <v>86</v>
      </c>
      <c r="H34" s="11">
        <v>5</v>
      </c>
      <c r="I34" s="11" t="s">
        <v>69</v>
      </c>
      <c r="J34" s="23">
        <v>43220</v>
      </c>
      <c r="K34" s="22"/>
      <c r="L34" s="22">
        <f t="shared" si="9"/>
        <v>43220</v>
      </c>
      <c r="M34" s="27"/>
    </row>
    <row r="35" spans="1:13" x14ac:dyDescent="0.35">
      <c r="A35" s="24">
        <v>6</v>
      </c>
      <c r="B35" s="24" t="s">
        <v>61</v>
      </c>
      <c r="C35" s="25">
        <v>8333</v>
      </c>
      <c r="D35" s="25">
        <v>-8333</v>
      </c>
      <c r="E35" s="29">
        <f t="shared" si="8"/>
        <v>0</v>
      </c>
      <c r="F35" s="37" t="s">
        <v>81</v>
      </c>
      <c r="H35" s="11">
        <v>6</v>
      </c>
      <c r="I35" s="11" t="s">
        <v>70</v>
      </c>
      <c r="J35" s="22">
        <v>34200</v>
      </c>
      <c r="K35" s="22"/>
      <c r="L35" s="22">
        <f t="shared" si="9"/>
        <v>34200</v>
      </c>
      <c r="M35" s="27"/>
    </row>
    <row r="36" spans="1:13" x14ac:dyDescent="0.35">
      <c r="A36" s="11">
        <v>7</v>
      </c>
      <c r="B36" s="11" t="s">
        <v>62</v>
      </c>
      <c r="C36" s="22">
        <v>1500</v>
      </c>
      <c r="D36" s="22"/>
      <c r="E36" s="29">
        <f t="shared" si="8"/>
        <v>1500</v>
      </c>
      <c r="F36" s="37"/>
      <c r="H36" s="11">
        <v>7</v>
      </c>
      <c r="I36" s="11" t="s">
        <v>30</v>
      </c>
      <c r="J36" s="22">
        <v>3750</v>
      </c>
      <c r="K36" s="22"/>
      <c r="L36" s="22">
        <f t="shared" si="9"/>
        <v>3750</v>
      </c>
      <c r="M36" s="27"/>
    </row>
    <row r="37" spans="1:13" ht="144.5" x14ac:dyDescent="0.35">
      <c r="A37" s="11">
        <v>8</v>
      </c>
      <c r="B37" s="11" t="s">
        <v>30</v>
      </c>
      <c r="C37" s="22">
        <v>13667</v>
      </c>
      <c r="D37" s="25">
        <v>-10000</v>
      </c>
      <c r="E37" s="29">
        <f t="shared" si="8"/>
        <v>3667</v>
      </c>
      <c r="F37" s="37" t="s">
        <v>90</v>
      </c>
      <c r="H37" s="11">
        <v>8</v>
      </c>
      <c r="I37" s="11" t="s">
        <v>71</v>
      </c>
      <c r="J37" s="22">
        <v>3000</v>
      </c>
      <c r="K37" s="22"/>
      <c r="L37" s="22">
        <f>J37+K37</f>
        <v>3000</v>
      </c>
      <c r="M37" s="27"/>
    </row>
    <row r="38" spans="1:13" x14ac:dyDescent="0.35">
      <c r="A38" s="11">
        <v>9</v>
      </c>
      <c r="B38" s="11" t="s">
        <v>63</v>
      </c>
      <c r="C38" s="22">
        <v>10333</v>
      </c>
      <c r="D38" s="22"/>
      <c r="E38" s="29">
        <f t="shared" si="8"/>
        <v>10333</v>
      </c>
      <c r="F38" s="37"/>
      <c r="H38" s="11">
        <v>9</v>
      </c>
      <c r="I38" s="11" t="s">
        <v>72</v>
      </c>
      <c r="J38" s="22">
        <v>20350</v>
      </c>
      <c r="K38" s="22"/>
      <c r="L38" s="22">
        <f t="shared" si="9"/>
        <v>20350</v>
      </c>
      <c r="M38" s="27"/>
    </row>
    <row r="39" spans="1:13" ht="24.5" x14ac:dyDescent="0.35">
      <c r="A39" s="11">
        <v>10</v>
      </c>
      <c r="B39" s="24" t="s">
        <v>64</v>
      </c>
      <c r="C39" s="25">
        <v>8576.5</v>
      </c>
      <c r="D39" s="25">
        <v>-8576.5</v>
      </c>
      <c r="E39" s="29">
        <f>C39+D39</f>
        <v>0</v>
      </c>
      <c r="F39" s="37" t="s">
        <v>66</v>
      </c>
      <c r="H39" s="11">
        <v>10</v>
      </c>
      <c r="I39" s="28" t="s">
        <v>73</v>
      </c>
      <c r="J39" s="29">
        <v>2040</v>
      </c>
      <c r="K39" s="25"/>
      <c r="L39" s="22">
        <f t="shared" si="9"/>
        <v>2040</v>
      </c>
      <c r="M39" s="26"/>
    </row>
    <row r="40" spans="1:13" ht="36.5" x14ac:dyDescent="0.35">
      <c r="A40" s="11">
        <v>11</v>
      </c>
      <c r="B40" s="11" t="s">
        <v>65</v>
      </c>
      <c r="C40" s="22">
        <v>90870</v>
      </c>
      <c r="D40" s="25">
        <v>-26010</v>
      </c>
      <c r="E40" s="29">
        <f t="shared" ref="E40:E41" si="10">C40+D40</f>
        <v>64860</v>
      </c>
      <c r="F40" s="36" t="s">
        <v>87</v>
      </c>
      <c r="H40" s="11"/>
      <c r="I40" s="13" t="s">
        <v>33</v>
      </c>
      <c r="J40" s="22">
        <f>SUM(J30:J39)</f>
        <v>528931</v>
      </c>
      <c r="K40" s="22">
        <f>SUM(K30:K39)</f>
        <v>0</v>
      </c>
      <c r="L40" s="22">
        <f>SUM(L30:L39)</f>
        <v>528931</v>
      </c>
      <c r="M40" s="27"/>
    </row>
    <row r="41" spans="1:13" x14ac:dyDescent="0.35">
      <c r="A41" s="11">
        <v>12</v>
      </c>
      <c r="B41" s="11" t="s">
        <v>51</v>
      </c>
      <c r="C41" s="22">
        <v>9087</v>
      </c>
      <c r="D41" s="22"/>
      <c r="E41" s="29">
        <f t="shared" si="10"/>
        <v>9087</v>
      </c>
      <c r="F41" s="36"/>
      <c r="H41" s="11"/>
      <c r="I41" s="44" t="s">
        <v>34</v>
      </c>
      <c r="J41" s="43">
        <v>354383.77</v>
      </c>
      <c r="K41" s="43"/>
      <c r="L41" s="42">
        <f>L40*J42</f>
        <v>354383.77</v>
      </c>
      <c r="M41" s="27"/>
    </row>
    <row r="42" spans="1:13" x14ac:dyDescent="0.35">
      <c r="A42" s="11"/>
      <c r="B42" s="13" t="s">
        <v>33</v>
      </c>
      <c r="C42" s="22">
        <f>SUM(C30:C41)</f>
        <v>499710</v>
      </c>
      <c r="D42" s="29">
        <f t="shared" ref="D42:E42" si="11">SUM(D30:D41)</f>
        <v>-76799.5</v>
      </c>
      <c r="E42" s="22">
        <f>SUM(E30:E41)</f>
        <v>422910.5</v>
      </c>
      <c r="F42" s="27"/>
      <c r="I42" s="8" t="s">
        <v>35</v>
      </c>
      <c r="J42" s="9">
        <f>J41/J40</f>
        <v>0.67</v>
      </c>
    </row>
    <row r="43" spans="1:13" x14ac:dyDescent="0.35">
      <c r="A43" s="11"/>
      <c r="B43" s="44" t="s">
        <v>34</v>
      </c>
      <c r="C43" s="43">
        <v>399768</v>
      </c>
      <c r="D43" s="40">
        <f>D42*C44</f>
        <v>-61439.600000000006</v>
      </c>
      <c r="E43" s="38">
        <f>E42*C44</f>
        <v>338328.4</v>
      </c>
      <c r="F43" s="27"/>
    </row>
    <row r="44" spans="1:13" x14ac:dyDescent="0.35">
      <c r="B44" s="8" t="s">
        <v>35</v>
      </c>
      <c r="C44" s="9">
        <f>C43/C42</f>
        <v>0.8</v>
      </c>
    </row>
    <row r="47" spans="1:13" x14ac:dyDescent="0.35">
      <c r="B47" s="10" t="s">
        <v>74</v>
      </c>
      <c r="C47" s="4" t="s">
        <v>37</v>
      </c>
      <c r="D47" s="4" t="s">
        <v>38</v>
      </c>
      <c r="E47" s="4" t="s">
        <v>40</v>
      </c>
      <c r="F47" s="4" t="s">
        <v>39</v>
      </c>
    </row>
    <row r="48" spans="1:13" x14ac:dyDescent="0.35">
      <c r="A48" s="11">
        <v>1</v>
      </c>
      <c r="B48" s="21" t="s">
        <v>75</v>
      </c>
      <c r="C48" s="22">
        <v>36000</v>
      </c>
      <c r="D48" s="25">
        <v>-10000</v>
      </c>
      <c r="E48" s="22">
        <f>C48+D48</f>
        <v>26000</v>
      </c>
      <c r="F48" s="27"/>
    </row>
    <row r="49" spans="1:6" x14ac:dyDescent="0.35">
      <c r="A49" s="11">
        <v>2</v>
      </c>
      <c r="B49" s="11" t="s">
        <v>76</v>
      </c>
      <c r="C49" s="22">
        <v>10000</v>
      </c>
      <c r="D49" s="22"/>
      <c r="E49" s="22">
        <f t="shared" ref="E49:E53" si="12">C49+D49</f>
        <v>10000</v>
      </c>
      <c r="F49" s="27"/>
    </row>
    <row r="50" spans="1:6" ht="48.5" x14ac:dyDescent="0.35">
      <c r="A50" s="11">
        <v>3</v>
      </c>
      <c r="B50" s="11" t="s">
        <v>49</v>
      </c>
      <c r="C50" s="22">
        <v>601867</v>
      </c>
      <c r="D50" s="25">
        <v>-42000</v>
      </c>
      <c r="E50" s="22">
        <f t="shared" si="12"/>
        <v>559867</v>
      </c>
      <c r="F50" s="36" t="s">
        <v>83</v>
      </c>
    </row>
    <row r="51" spans="1:6" x14ac:dyDescent="0.35">
      <c r="A51" s="11">
        <v>4</v>
      </c>
      <c r="B51" s="11" t="s">
        <v>77</v>
      </c>
      <c r="C51" s="22">
        <v>2000</v>
      </c>
      <c r="D51" s="22"/>
      <c r="E51" s="22">
        <f t="shared" si="12"/>
        <v>2000</v>
      </c>
      <c r="F51" s="27"/>
    </row>
    <row r="52" spans="1:6" x14ac:dyDescent="0.35">
      <c r="A52" s="11">
        <v>5</v>
      </c>
      <c r="B52" s="24" t="s">
        <v>78</v>
      </c>
      <c r="C52" s="31">
        <v>3540</v>
      </c>
      <c r="D52" s="25">
        <v>-3540</v>
      </c>
      <c r="E52" s="22">
        <f t="shared" si="12"/>
        <v>0</v>
      </c>
      <c r="F52" s="37" t="s">
        <v>81</v>
      </c>
    </row>
    <row r="53" spans="1:6" x14ac:dyDescent="0.35">
      <c r="A53" s="11">
        <v>6</v>
      </c>
      <c r="B53" s="11" t="s">
        <v>79</v>
      </c>
      <c r="C53" s="22">
        <v>3000</v>
      </c>
      <c r="D53" s="25">
        <v>-3000</v>
      </c>
      <c r="E53" s="22">
        <f t="shared" si="12"/>
        <v>0</v>
      </c>
      <c r="F53" s="27"/>
    </row>
    <row r="54" spans="1:6" x14ac:dyDescent="0.35">
      <c r="A54" s="11"/>
      <c r="B54" s="13" t="s">
        <v>33</v>
      </c>
      <c r="C54" s="22">
        <f>SUM(C48:C53)</f>
        <v>656407</v>
      </c>
      <c r="D54" s="22">
        <f>SUM(D48:D53)</f>
        <v>-58540</v>
      </c>
      <c r="E54" s="22">
        <f>SUM(E48:E53)</f>
        <v>597867</v>
      </c>
      <c r="F54" s="27"/>
    </row>
    <row r="55" spans="1:6" x14ac:dyDescent="0.35">
      <c r="A55" s="11"/>
      <c r="B55" s="44" t="s">
        <v>34</v>
      </c>
      <c r="C55" s="43">
        <v>500000</v>
      </c>
      <c r="D55" s="40">
        <f>D54*C56</f>
        <v>-44591.236839339006</v>
      </c>
      <c r="E55" s="42">
        <f>E54*C56</f>
        <v>455408.76316066098</v>
      </c>
      <c r="F55" s="27"/>
    </row>
    <row r="56" spans="1:6" x14ac:dyDescent="0.35">
      <c r="B56" s="8" t="s">
        <v>35</v>
      </c>
      <c r="C56" s="9">
        <f>C55/C54</f>
        <v>0.76172252885785796</v>
      </c>
    </row>
  </sheetData>
  <phoneticPr fontId="9"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Ranking</vt:lpstr>
      <vt:lpstr>Projects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Ülar Vaadumäe</dc:creator>
  <cp:lastModifiedBy>Ülar Vaadumäe</cp:lastModifiedBy>
  <dcterms:created xsi:type="dcterms:W3CDTF">2021-03-26T13:47:07Z</dcterms:created>
  <dcterms:modified xsi:type="dcterms:W3CDTF">2021-04-19T07:46:05Z</dcterms:modified>
</cp:coreProperties>
</file>